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bkovaal\Documents\Резервирующая мощность\4 квартал 2018\"/>
    </mc:Choice>
  </mc:AlternateContent>
  <bookViews>
    <workbookView xWindow="120" yWindow="1620" windowWidth="19020" windowHeight="10395" tabRatio="621" firstSheet="3" activeTab="18"/>
  </bookViews>
  <sheets>
    <sheet name="январь" sheetId="1" state="hidden" r:id="rId1"/>
    <sheet name="февраль" sheetId="2" state="hidden" r:id="rId2"/>
    <sheet name="март" sheetId="3" state="hidden" r:id="rId3"/>
    <sheet name="1 кв" sheetId="4" r:id="rId4"/>
    <sheet name="апрель" sheetId="6" state="hidden" r:id="rId5"/>
    <sheet name="май" sheetId="7" state="hidden" r:id="rId6"/>
    <sheet name="июнь" sheetId="8" state="hidden" r:id="rId7"/>
    <sheet name="2 кв" sheetId="9" r:id="rId8"/>
    <sheet name="1 пг" sheetId="22" state="hidden" r:id="rId9"/>
    <sheet name="июль" sheetId="11" state="hidden" r:id="rId10"/>
    <sheet name="август" sheetId="12" state="hidden" r:id="rId11"/>
    <sheet name="сентябрь" sheetId="13" state="hidden" r:id="rId12"/>
    <sheet name="3 кв" sheetId="14" r:id="rId13"/>
    <sheet name="октябрь" sheetId="15" state="hidden" r:id="rId14"/>
    <sheet name="ноябрь" sheetId="16" state="hidden" r:id="rId15"/>
    <sheet name="декабрь" sheetId="17" state="hidden" r:id="rId16"/>
    <sheet name="4 кв" sheetId="18" r:id="rId17"/>
    <sheet name="2 пг" sheetId="23" state="hidden" r:id="rId18"/>
    <sheet name="2018 г" sheetId="19" r:id="rId19"/>
  </sheets>
  <externalReferences>
    <externalReference r:id="rId20"/>
  </externalReferences>
  <definedNames>
    <definedName name="_xlnm.Print_Area" localSheetId="3">'1 кв'!$A$35:$D$66</definedName>
    <definedName name="_xlnm.Print_Area" localSheetId="8">'1 пг'!$A$35:$D$66</definedName>
    <definedName name="_xlnm.Print_Area" localSheetId="7">'2 кв'!$A$35:$D$66</definedName>
    <definedName name="_xlnm.Print_Area" localSheetId="17">'2 пг'!$A$35:$D$66</definedName>
    <definedName name="_xlnm.Print_Area" localSheetId="18">'2018 г'!$A$35:$D$66</definedName>
    <definedName name="_xlnm.Print_Area" localSheetId="12">'3 кв'!$A$35:$D$66</definedName>
    <definedName name="_xlnm.Print_Area" localSheetId="16">'4 кв'!$A$35:$D$66</definedName>
    <definedName name="_xlnm.Print_Area" localSheetId="10">август!$A$35:$D$66</definedName>
    <definedName name="_xlnm.Print_Area" localSheetId="4">апрель!$A$35:$D$66</definedName>
    <definedName name="_xlnm.Print_Area" localSheetId="15">декабрь!$A$35:$D$66</definedName>
    <definedName name="_xlnm.Print_Area" localSheetId="9">июль!$A$35:$D$66</definedName>
    <definedName name="_xlnm.Print_Area" localSheetId="6">июнь!$A$35:$D$66</definedName>
    <definedName name="_xlnm.Print_Area" localSheetId="5">май!$A$35:$D$66</definedName>
    <definedName name="_xlnm.Print_Area" localSheetId="2">март!$A$35:$D$66</definedName>
    <definedName name="_xlnm.Print_Area" localSheetId="14">ноябрь!$A$35:$D$66</definedName>
    <definedName name="_xlnm.Print_Area" localSheetId="13">октябрь!$A$35:$D$66</definedName>
    <definedName name="_xlnm.Print_Area" localSheetId="11">сентябрь!$A$35:$D$66</definedName>
    <definedName name="_xlnm.Print_Area" localSheetId="1">февраль!$A$35:$D$66</definedName>
    <definedName name="_xlnm.Print_Area" localSheetId="0">январь!$A$35:$D$66</definedName>
  </definedNames>
  <calcPr calcId="162913"/>
</workbook>
</file>

<file path=xl/calcChain.xml><?xml version="1.0" encoding="utf-8"?>
<calcChain xmlns="http://schemas.openxmlformats.org/spreadsheetml/2006/main">
  <c r="C47" i="17" l="1"/>
  <c r="C47" i="16"/>
  <c r="C47" i="15"/>
  <c r="C47" i="13" l="1"/>
  <c r="C47" i="12" l="1"/>
  <c r="C47" i="11"/>
  <c r="C47" i="8" l="1"/>
  <c r="C47" i="7"/>
  <c r="C47" i="6" l="1"/>
  <c r="D42" i="6"/>
  <c r="C47" i="3" l="1"/>
  <c r="C47" i="2"/>
  <c r="C47" i="1"/>
  <c r="C50" i="23" l="1"/>
  <c r="D50" i="23" s="1"/>
  <c r="C48" i="23"/>
  <c r="B47" i="23"/>
  <c r="D44" i="23"/>
  <c r="C44" i="23"/>
  <c r="C41" i="23"/>
  <c r="D16" i="23"/>
  <c r="C15" i="23"/>
  <c r="C13" i="23"/>
  <c r="B13" i="23"/>
  <c r="D13" i="23" s="1"/>
  <c r="D10" i="23"/>
  <c r="C9" i="23"/>
  <c r="C8" i="23"/>
  <c r="B8" i="23"/>
  <c r="D8" i="23" s="1"/>
  <c r="D50" i="22"/>
  <c r="C49" i="22"/>
  <c r="C48" i="22"/>
  <c r="D48" i="22" s="1"/>
  <c r="B47" i="22"/>
  <c r="D44" i="22"/>
  <c r="C43" i="22"/>
  <c r="D16" i="22"/>
  <c r="C15" i="22"/>
  <c r="C13" i="22"/>
  <c r="B13" i="22"/>
  <c r="D13" i="22" s="1"/>
  <c r="D10" i="22"/>
  <c r="C9" i="22"/>
  <c r="C8" i="22"/>
  <c r="B8" i="22"/>
  <c r="D8" i="22" s="1"/>
  <c r="D42" i="11" l="1"/>
  <c r="B47" i="19" l="1"/>
  <c r="B47" i="18"/>
  <c r="B47" i="17"/>
  <c r="B47" i="16"/>
  <c r="B47" i="15"/>
  <c r="B47" i="14"/>
  <c r="I45" i="14" s="1"/>
  <c r="B47" i="13"/>
  <c r="B47" i="12"/>
  <c r="B47" i="11"/>
  <c r="B47" i="9"/>
  <c r="B47" i="8"/>
  <c r="B47" i="7"/>
  <c r="B47" i="6"/>
  <c r="B47" i="4"/>
  <c r="B47" i="3"/>
  <c r="B47" i="2"/>
  <c r="B47" i="1"/>
  <c r="C47" i="9" l="1"/>
  <c r="D47" i="8"/>
  <c r="D47" i="7"/>
  <c r="D47" i="6"/>
  <c r="C47" i="4"/>
  <c r="D47" i="3"/>
  <c r="D47" i="2"/>
  <c r="D47" i="1"/>
  <c r="C42" i="9"/>
  <c r="C48" i="9"/>
  <c r="D48" i="9" s="1"/>
  <c r="C48" i="4"/>
  <c r="D48" i="4" s="1"/>
  <c r="C42" i="4"/>
  <c r="C42" i="22" l="1"/>
  <c r="D42" i="22" s="1"/>
  <c r="D47" i="4"/>
  <c r="C47" i="22"/>
  <c r="D47" i="22" s="1"/>
  <c r="D47" i="9"/>
  <c r="D16" i="19"/>
  <c r="C15" i="19"/>
  <c r="C13" i="19"/>
  <c r="B13" i="19"/>
  <c r="D10" i="19"/>
  <c r="C9" i="19"/>
  <c r="C8" i="19"/>
  <c r="B8" i="19"/>
  <c r="D50" i="18"/>
  <c r="C50" i="18"/>
  <c r="C48" i="18"/>
  <c r="C44" i="18"/>
  <c r="D44" i="18" s="1"/>
  <c r="C41" i="18"/>
  <c r="C47" i="18"/>
  <c r="D47" i="18" s="1"/>
  <c r="C42" i="18"/>
  <c r="D42" i="18" s="1"/>
  <c r="D16" i="18"/>
  <c r="C15" i="18"/>
  <c r="C13" i="18"/>
  <c r="B13" i="18"/>
  <c r="D10" i="18"/>
  <c r="C9" i="18"/>
  <c r="C8" i="18"/>
  <c r="B8" i="18"/>
  <c r="D50" i="17"/>
  <c r="C49" i="17"/>
  <c r="D47" i="17"/>
  <c r="D44" i="17"/>
  <c r="C43" i="17"/>
  <c r="D42" i="17"/>
  <c r="D16" i="17"/>
  <c r="C15" i="17"/>
  <c r="C13" i="17"/>
  <c r="B13" i="17"/>
  <c r="D10" i="17"/>
  <c r="C9" i="17"/>
  <c r="C8" i="17"/>
  <c r="B8" i="17"/>
  <c r="D50" i="16"/>
  <c r="C49" i="16"/>
  <c r="D47" i="16"/>
  <c r="D44" i="16"/>
  <c r="C43" i="16"/>
  <c r="D42" i="16"/>
  <c r="D16" i="16"/>
  <c r="C15" i="16"/>
  <c r="C13" i="16"/>
  <c r="B13" i="16"/>
  <c r="D10" i="16"/>
  <c r="C9" i="16"/>
  <c r="C8" i="16"/>
  <c r="B8" i="16"/>
  <c r="D8" i="19" l="1"/>
  <c r="D13" i="19"/>
  <c r="D8" i="16"/>
  <c r="D13" i="16"/>
  <c r="D8" i="17"/>
  <c r="D13" i="17"/>
  <c r="D8" i="18"/>
  <c r="D13" i="18"/>
  <c r="D50" i="15"/>
  <c r="C49" i="15"/>
  <c r="D47" i="15"/>
  <c r="D44" i="15"/>
  <c r="C43" i="15"/>
  <c r="D42" i="15"/>
  <c r="D16" i="15"/>
  <c r="C15" i="15"/>
  <c r="C13" i="15"/>
  <c r="B13" i="15"/>
  <c r="D10" i="15"/>
  <c r="C9" i="15"/>
  <c r="C8" i="15"/>
  <c r="B8" i="15"/>
  <c r="C49" i="23" l="1"/>
  <c r="C49" i="18"/>
  <c r="C43" i="23"/>
  <c r="D43" i="23" s="1"/>
  <c r="C43" i="18"/>
  <c r="D43" i="18" s="1"/>
  <c r="D8" i="15"/>
  <c r="D13" i="15"/>
  <c r="C50" i="14"/>
  <c r="C50" i="19" s="1"/>
  <c r="D50" i="19" s="1"/>
  <c r="C48" i="14"/>
  <c r="C48" i="19" s="1"/>
  <c r="C47" i="14"/>
  <c r="C47" i="23" s="1"/>
  <c r="D47" i="23" s="1"/>
  <c r="C44" i="14"/>
  <c r="C44" i="19" s="1"/>
  <c r="D44" i="19" s="1"/>
  <c r="C41" i="14"/>
  <c r="C41" i="19" s="1"/>
  <c r="C42" i="14"/>
  <c r="C42" i="23" s="1"/>
  <c r="D42" i="23" s="1"/>
  <c r="D50" i="14"/>
  <c r="D44" i="14"/>
  <c r="D16" i="14"/>
  <c r="C15" i="14"/>
  <c r="C13" i="14"/>
  <c r="B13" i="14"/>
  <c r="D13" i="14" s="1"/>
  <c r="D10" i="14"/>
  <c r="C9" i="14"/>
  <c r="C8" i="14"/>
  <c r="B8" i="14"/>
  <c r="D8" i="14" s="1"/>
  <c r="D50" i="13"/>
  <c r="C49" i="13"/>
  <c r="D47" i="13"/>
  <c r="D44" i="13"/>
  <c r="C43" i="13"/>
  <c r="D42" i="13"/>
  <c r="D16" i="13"/>
  <c r="C15" i="13"/>
  <c r="C13" i="13"/>
  <c r="B13" i="13"/>
  <c r="D13" i="13" s="1"/>
  <c r="D10" i="13"/>
  <c r="C9" i="13"/>
  <c r="C8" i="13"/>
  <c r="B8" i="13"/>
  <c r="J45" i="14" l="1"/>
  <c r="D8" i="13"/>
  <c r="D42" i="14"/>
  <c r="C42" i="19"/>
  <c r="D42" i="19" s="1"/>
  <c r="D47" i="14"/>
  <c r="K45" i="14" s="1"/>
  <c r="C47" i="19"/>
  <c r="D47" i="19" s="1"/>
  <c r="D50" i="12"/>
  <c r="C49" i="12"/>
  <c r="D47" i="12"/>
  <c r="D44" i="12"/>
  <c r="C43" i="12"/>
  <c r="D42" i="12"/>
  <c r="D16" i="12"/>
  <c r="C15" i="12"/>
  <c r="C13" i="12"/>
  <c r="B13" i="12"/>
  <c r="D10" i="12"/>
  <c r="C9" i="12"/>
  <c r="C8" i="12"/>
  <c r="B8" i="12"/>
  <c r="D8" i="12" s="1"/>
  <c r="D13" i="12" l="1"/>
  <c r="D50" i="11"/>
  <c r="C49" i="11"/>
  <c r="C49" i="14" s="1"/>
  <c r="D47" i="11"/>
  <c r="D44" i="11"/>
  <c r="C43" i="11"/>
  <c r="C43" i="14" s="1"/>
  <c r="D16" i="11"/>
  <c r="C15" i="11"/>
  <c r="C13" i="11"/>
  <c r="B13" i="11"/>
  <c r="D10" i="11"/>
  <c r="C9" i="11"/>
  <c r="C8" i="11"/>
  <c r="B8" i="11"/>
  <c r="D8" i="11" l="1"/>
  <c r="D13" i="11"/>
  <c r="D50" i="9"/>
  <c r="C49" i="9"/>
  <c r="D44" i="9"/>
  <c r="C43" i="9"/>
  <c r="D42" i="9"/>
  <c r="D16" i="9"/>
  <c r="C15" i="9"/>
  <c r="C13" i="9"/>
  <c r="B13" i="9"/>
  <c r="D10" i="9"/>
  <c r="C9" i="9"/>
  <c r="C8" i="9"/>
  <c r="B8" i="9"/>
  <c r="D8" i="9" l="1"/>
  <c r="D13" i="9"/>
  <c r="D50" i="8"/>
  <c r="C49" i="8"/>
  <c r="D44" i="8"/>
  <c r="C43" i="8"/>
  <c r="D42" i="8"/>
  <c r="D16" i="8"/>
  <c r="C15" i="8"/>
  <c r="C13" i="8"/>
  <c r="B13" i="8"/>
  <c r="D10" i="8"/>
  <c r="C9" i="8"/>
  <c r="C8" i="8"/>
  <c r="B8" i="8"/>
  <c r="D8" i="8" l="1"/>
  <c r="D13" i="8"/>
  <c r="D50" i="7"/>
  <c r="C49" i="7"/>
  <c r="D44" i="7"/>
  <c r="C43" i="7"/>
  <c r="D42" i="7"/>
  <c r="D16" i="7"/>
  <c r="C15" i="7"/>
  <c r="C13" i="7"/>
  <c r="B13" i="7"/>
  <c r="D10" i="7"/>
  <c r="C9" i="7"/>
  <c r="C8" i="7"/>
  <c r="B8" i="7"/>
  <c r="D50" i="6"/>
  <c r="C49" i="6"/>
  <c r="D44" i="6"/>
  <c r="C43" i="6"/>
  <c r="D16" i="6"/>
  <c r="C15" i="6"/>
  <c r="C13" i="6"/>
  <c r="B13" i="6"/>
  <c r="D13" i="6" s="1"/>
  <c r="D10" i="6"/>
  <c r="C9" i="6"/>
  <c r="C8" i="6"/>
  <c r="B8" i="6"/>
  <c r="D8" i="6" s="1"/>
  <c r="D8" i="7" l="1"/>
  <c r="D13" i="7"/>
  <c r="D42" i="4"/>
  <c r="D50" i="4"/>
  <c r="C49" i="4"/>
  <c r="C49" i="19" s="1"/>
  <c r="D44" i="4"/>
  <c r="C43" i="4"/>
  <c r="C43" i="19" s="1"/>
  <c r="D43" i="19" s="1"/>
  <c r="D16" i="4"/>
  <c r="C15" i="4"/>
  <c r="C13" i="4"/>
  <c r="B13" i="4"/>
  <c r="D10" i="4"/>
  <c r="C9" i="4"/>
  <c r="C8" i="4"/>
  <c r="B8" i="4"/>
  <c r="D8" i="4" l="1"/>
  <c r="D13" i="4"/>
  <c r="D50" i="3"/>
  <c r="C49" i="3"/>
  <c r="D44" i="3"/>
  <c r="C43" i="3"/>
  <c r="D42" i="3"/>
  <c r="D16" i="3"/>
  <c r="C15" i="3"/>
  <c r="C13" i="3"/>
  <c r="B13" i="3"/>
  <c r="D10" i="3"/>
  <c r="C9" i="3"/>
  <c r="C8" i="3"/>
  <c r="B8" i="3"/>
  <c r="D8" i="3" l="1"/>
  <c r="D13" i="3"/>
  <c r="D50" i="2"/>
  <c r="C49" i="2"/>
  <c r="D44" i="2"/>
  <c r="C43" i="2"/>
  <c r="D42" i="2"/>
  <c r="D16" i="2"/>
  <c r="C15" i="2"/>
  <c r="C13" i="2"/>
  <c r="B13" i="2"/>
  <c r="D10" i="2"/>
  <c r="C9" i="2"/>
  <c r="C8" i="2"/>
  <c r="B8" i="2"/>
  <c r="C49" i="1"/>
  <c r="D44" i="1"/>
  <c r="C43" i="1"/>
  <c r="D16" i="1"/>
  <c r="C15" i="1"/>
  <c r="C13" i="1"/>
  <c r="B13" i="1"/>
  <c r="D10" i="1"/>
  <c r="C9" i="1"/>
  <c r="C8" i="1"/>
  <c r="B8" i="1"/>
  <c r="D8" i="2" l="1"/>
  <c r="D13" i="2"/>
  <c r="D8" i="1"/>
  <c r="D13" i="1"/>
  <c r="D42" i="1"/>
</calcChain>
</file>

<file path=xl/sharedStrings.xml><?xml version="1.0" encoding="utf-8"?>
<sst xmlns="http://schemas.openxmlformats.org/spreadsheetml/2006/main" count="1330" uniqueCount="50">
  <si>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</si>
  <si>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</si>
  <si>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</si>
  <si>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</si>
  <si>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</si>
  <si>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</si>
  <si>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</si>
  <si>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</si>
  <si>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</si>
  <si>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</si>
  <si>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</si>
  <si>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</si>
  <si>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</si>
  <si>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</si>
  <si>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</si>
  <si>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</si>
  <si>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</si>
  <si>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</si>
  <si>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</si>
  <si>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</si>
  <si>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</si>
  <si>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</si>
  <si>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</si>
  <si>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</si>
  <si>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</si>
  <si>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</si>
  <si>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Исп. Лиджиева С.В.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</si>
  <si>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</si>
  <si>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t>Водоканал</t>
  </si>
  <si>
    <t>8(847-22) 4-49-48</t>
  </si>
  <si>
    <t>ЗАО "КТК" НПС 3+ЗАО "КТК" НПС 2+Магнит+Евросибойл</t>
  </si>
  <si>
    <r>
      <t>за сентябрь  20</t>
    </r>
    <r>
      <rPr>
        <b/>
        <u/>
        <sz val="14"/>
        <color theme="1"/>
        <rFont val="Times New Roman"/>
        <family val="1"/>
        <charset val="204"/>
      </rPr>
      <t>17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</si>
  <si>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январь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</si>
  <si>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февраль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</si>
  <si>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март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</si>
  <si>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1 квартал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</si>
  <si>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апрель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</si>
  <si>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май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</si>
  <si>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июнь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</si>
  <si>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 квартал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</si>
  <si>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1 полугодие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</si>
  <si>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июль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</si>
  <si>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август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</si>
  <si>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3 квартал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</si>
  <si>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октябрь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</si>
  <si>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ноябрь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</si>
  <si>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декабрь 20</t>
    </r>
    <r>
      <rPr>
        <b/>
        <u/>
        <sz val="14"/>
        <color theme="1"/>
        <rFont val="Times New Roman"/>
        <family val="1"/>
        <charset val="204"/>
      </rPr>
      <t xml:space="preserve">18 </t>
    </r>
    <r>
      <rPr>
        <b/>
        <sz val="14"/>
        <color theme="1"/>
        <rFont val="Times New Roman"/>
        <family val="1"/>
        <charset val="204"/>
      </rPr>
      <t>года</t>
    </r>
  </si>
  <si>
    <r>
      <t>за 4 квартал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</si>
  <si>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 полугодие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</si>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</sst>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"/>
    <numFmt numFmtId="167" formatCode="#,##0.000000000000"/>
    <numFmt numFmtId="168" formatCode="#,##0.0000"/>
    <numFmt numFmtId="169" formatCode="#,##0.0000000"/>
    <numFmt numFmtId="170" formatCode="#,##0.000000000"/>
    <numFmt numFmtId="171" formatCode="#,##0.00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5" fillId="0" borderId="4" xfId="0" applyNumberFormat="1" applyFont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69" fontId="5" fillId="2" borderId="1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/>
    </xf>
    <xf numFmtId="168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16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bkovaal/AppData/Local/Microsoft/Windows/Temporary%20Internet%20Files/Content.Outlook/TZ8JBYW0/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"/>
      <c r="C3" s="2"/>
      <c r="D3" s="1"/>
    </row>
    <row r="4" spans="1:6" ht="15.75" hidden="1" thickBot="1" x14ac:dyDescent="0.3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32</v>
      </c>
      <c r="C36" s="63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54">
        <v>1.0720000000000001</v>
      </c>
      <c r="D42" s="13">
        <f>B42-C42</f>
        <v>5.7379999999999995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12">
        <f>15.359+16.984+0.29+0.81395</f>
        <v>33.446950000000001</v>
      </c>
      <c r="D47" s="13">
        <f>B47-C47</f>
        <v>24.678049999999999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9"/>
      <c r="C3" s="29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41</v>
      </c>
      <c r="C36" s="63"/>
      <c r="D36" s="1"/>
    </row>
    <row r="37" spans="1:6" ht="18.75" x14ac:dyDescent="0.3">
      <c r="B37" s="29"/>
      <c r="C37" s="29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1.35</v>
      </c>
      <c r="D42" s="32">
        <f>B42-C42</f>
        <v>5.4599999999999991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6">
        <f>15.263+15.304+0.33+0.41195</f>
        <v>31.308949999999999</v>
      </c>
      <c r="D47" s="9">
        <f>B47-C47</f>
        <v>26.816050000000001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9.7109375" bestFit="1" customWidth="1"/>
    <col min="10" max="10" width="9.28515625" bestFit="1" customWidth="1"/>
    <col min="11" max="11" width="9.7109375" bestFit="1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31"/>
      <c r="C3" s="31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2" t="s">
        <v>27</v>
      </c>
      <c r="B35" s="62"/>
      <c r="C35" s="62"/>
      <c r="D35" s="62"/>
    </row>
    <row r="36" spans="1:11" ht="18.75" x14ac:dyDescent="0.3">
      <c r="B36" s="63" t="s">
        <v>42</v>
      </c>
      <c r="C36" s="63"/>
      <c r="D36" s="1"/>
    </row>
    <row r="37" spans="1:11" ht="18.75" x14ac:dyDescent="0.3">
      <c r="B37" s="31"/>
      <c r="C37" s="31"/>
      <c r="D37" s="1"/>
    </row>
    <row r="38" spans="1:11" ht="15.75" thickBot="1" x14ac:dyDescent="0.3"/>
    <row r="39" spans="1:11" ht="18.75" x14ac:dyDescent="0.25">
      <c r="A39" s="64" t="s">
        <v>2</v>
      </c>
      <c r="B39" s="66" t="s">
        <v>3</v>
      </c>
      <c r="C39" s="67"/>
      <c r="D39" s="68"/>
    </row>
    <row r="40" spans="1:11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33">
        <v>1.274</v>
      </c>
      <c r="D42" s="32">
        <f>B42-C42</f>
        <v>5.5359999999999996</v>
      </c>
      <c r="F42" t="s">
        <v>4</v>
      </c>
    </row>
    <row r="43" spans="1:11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1" ht="18.75" x14ac:dyDescent="0.25">
      <c r="A45" s="64" t="s">
        <v>2</v>
      </c>
      <c r="B45" s="66" t="s">
        <v>12</v>
      </c>
      <c r="C45" s="67"/>
      <c r="D45" s="68"/>
      <c r="I45" s="38"/>
      <c r="J45" s="38"/>
      <c r="K45" s="38"/>
    </row>
    <row r="46" spans="1:11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47">
        <f>6.712+13.207+0.322+0.4374</f>
        <v>20.6784</v>
      </c>
      <c r="D47" s="9">
        <f>B47-C47</f>
        <v>37.446600000000004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34"/>
      <c r="C3" s="34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31</v>
      </c>
      <c r="C36" s="63"/>
      <c r="D36" s="1"/>
    </row>
    <row r="37" spans="1:6" ht="18.75" x14ac:dyDescent="0.3">
      <c r="B37" s="34"/>
      <c r="C37" s="34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1.151</v>
      </c>
      <c r="D42" s="32">
        <f>B42-C42</f>
        <v>5.6589999999999998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46">
        <f>15.297+11.523+0.288+0.39258</f>
        <v>27.500579999999999</v>
      </c>
      <c r="D47" s="42">
        <f>B47-C47</f>
        <v>30.624420000000001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36" zoomScale="85" zoomScaleNormal="85" zoomScaleSheetLayoutView="85" workbookViewId="0">
      <selection activeCell="D47" sqref="D4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9.7109375" bestFit="1" customWidth="1"/>
    <col min="10" max="10" width="10.42578125" customWidth="1"/>
    <col min="11" max="11" width="9.7109375" bestFit="1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34"/>
      <c r="C3" s="34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2" t="s">
        <v>27</v>
      </c>
      <c r="B35" s="62"/>
      <c r="C35" s="62"/>
      <c r="D35" s="62"/>
    </row>
    <row r="36" spans="1:11" ht="18.75" x14ac:dyDescent="0.3">
      <c r="B36" s="63" t="s">
        <v>43</v>
      </c>
      <c r="C36" s="63"/>
      <c r="D36" s="1"/>
    </row>
    <row r="37" spans="1:11" ht="18.75" x14ac:dyDescent="0.3">
      <c r="B37" s="34"/>
      <c r="C37" s="34"/>
      <c r="D37" s="1"/>
    </row>
    <row r="38" spans="1:11" ht="15.75" thickBot="1" x14ac:dyDescent="0.3"/>
    <row r="39" spans="1:11" ht="18.75" x14ac:dyDescent="0.25">
      <c r="A39" s="64" t="s">
        <v>2</v>
      </c>
      <c r="B39" s="66" t="s">
        <v>3</v>
      </c>
      <c r="C39" s="67"/>
      <c r="D39" s="68"/>
    </row>
    <row r="40" spans="1:11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f>(июль!C41+август!C41+сентябрь!C41)/3</f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49">
        <f>(июль!C42+август!C42+сентябрь!C42)/3</f>
        <v>1.2583333333333335</v>
      </c>
      <c r="D42" s="32">
        <f>B42-C42</f>
        <v>5.5516666666666659</v>
      </c>
      <c r="F42" t="s">
        <v>4</v>
      </c>
    </row>
    <row r="43" spans="1:11" ht="18.75" x14ac:dyDescent="0.25">
      <c r="A43" s="10" t="s">
        <v>10</v>
      </c>
      <c r="B43" s="11">
        <v>0</v>
      </c>
      <c r="C43" s="25">
        <f>(июль!C43+август!C43+сентябрь!C43)/3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25">
        <f>(июль!C44+август!C44+сентябрь!C44)/3</f>
        <v>0</v>
      </c>
      <c r="D44" s="17">
        <f>[1]резерв!B65</f>
        <v>0</v>
      </c>
    </row>
    <row r="45" spans="1:11" ht="18.75" x14ac:dyDescent="0.25">
      <c r="A45" s="64" t="s">
        <v>2</v>
      </c>
      <c r="B45" s="66" t="s">
        <v>12</v>
      </c>
      <c r="C45" s="67"/>
      <c r="D45" s="68"/>
      <c r="I45" s="38">
        <f>B42+B47</f>
        <v>64.935000000000002</v>
      </c>
      <c r="J45" s="38">
        <f t="shared" ref="J45:K45" si="2">C42+C47</f>
        <v>27.75431</v>
      </c>
      <c r="K45" s="38">
        <f t="shared" si="2"/>
        <v>37.180689999999998</v>
      </c>
    </row>
    <row r="46" spans="1:11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48">
        <f>(июль!C47+август!C47+сентябрь!C47)/3</f>
        <v>26.495976666666667</v>
      </c>
      <c r="D47" s="42">
        <f>B47-C47</f>
        <v>31.629023333333333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f>(июль!C48+август!C48+сентябрь!C48)/3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(июль!C49+август!C49+сентябрь!C49)/3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(июль!C50+август!C50+сентябрь!C50)/3</f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69" t="s">
        <v>22</v>
      </c>
      <c r="B61" s="69"/>
    </row>
    <row r="62" spans="1:8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35"/>
      <c r="C3" s="35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44</v>
      </c>
      <c r="C36" s="63"/>
      <c r="D36" s="1"/>
    </row>
    <row r="37" spans="1:6" ht="18.75" x14ac:dyDescent="0.3">
      <c r="B37" s="35"/>
      <c r="C37" s="35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  <c r="F39" t="s">
        <v>4</v>
      </c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1.069</v>
      </c>
      <c r="D42" s="32">
        <f>B42-C42</f>
        <v>5.7409999999999997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9">
        <f>10.951+9.369+0.257+0.4141</f>
        <v>20.991100000000003</v>
      </c>
      <c r="D47" s="60">
        <f>B47-C47</f>
        <v>37.133899999999997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45</v>
      </c>
      <c r="C36" s="63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  <c r="F39" t="s">
        <v>4</v>
      </c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1.173</v>
      </c>
      <c r="D42" s="32">
        <f>B42-C42</f>
        <v>5.6369999999999996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7">
        <f>17.474+18.14+0.26+0.47822</f>
        <v>36.352220000000003</v>
      </c>
      <c r="D47" s="58">
        <f>B47-C47</f>
        <v>21.772779999999997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46</v>
      </c>
      <c r="C36" s="63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25">
        <v>1.0389999999999999</v>
      </c>
      <c r="D42" s="32">
        <f>B42-C42</f>
        <v>5.7709999999999999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7">
        <f>16.715+17.364+0.268+0.49708</f>
        <v>34.844079999999998</v>
      </c>
      <c r="D47" s="58">
        <f>B47-C47</f>
        <v>23.280920000000002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35" zoomScale="85" zoomScaleNormal="85" zoomScaleSheetLayoutView="85" workbookViewId="0">
      <selection activeCell="D47" sqref="D4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47</v>
      </c>
      <c r="C36" s="63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25">
        <f>(октябрь!C41+ноябрь!C41+декабрь!C41)/3</f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52">
        <f>(октябрь!C42+ноябрь!C42+декабрь!C42)/3</f>
        <v>1.0936666666666666</v>
      </c>
      <c r="D42" s="32">
        <f>B42-C42</f>
        <v>5.716333333333333</v>
      </c>
      <c r="F42" t="s">
        <v>4</v>
      </c>
    </row>
    <row r="43" spans="1:6" ht="18.75" x14ac:dyDescent="0.25">
      <c r="A43" s="10" t="s">
        <v>10</v>
      </c>
      <c r="B43" s="11">
        <v>0</v>
      </c>
      <c r="C43" s="25">
        <f>(октябрь!C43+ноябрь!C43+декабрь!C43)/3</f>
        <v>0</v>
      </c>
      <c r="D43" s="26">
        <f t="shared" ref="D43:D44" si="2">B43-C43</f>
        <v>0</v>
      </c>
    </row>
    <row r="44" spans="1:6" ht="19.5" thickBot="1" x14ac:dyDescent="0.3">
      <c r="A44" s="14" t="s">
        <v>11</v>
      </c>
      <c r="B44" s="15">
        <v>0</v>
      </c>
      <c r="C44" s="25">
        <f>(октябрь!C44+ноябрь!C44+декабрь!C44)/3</f>
        <v>0</v>
      </c>
      <c r="D44" s="26">
        <f t="shared" si="2"/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61">
        <f>(октябрь!C47+ноябрь!C47+декабрь!C47)/3</f>
        <v>30.729133333333333</v>
      </c>
      <c r="D47" s="42">
        <f>B47-C47</f>
        <v>27.395866666666667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f>(октябрь!C48+ноябрь!C48+декабрь!C48)/3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(октябрь!C49+ноябрь!C49+декабрь!C49)/3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(октябрь!C50+ноябрь!C50+декабрь!C50)/3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69" t="s">
        <v>22</v>
      </c>
      <c r="B61" s="69"/>
    </row>
    <row r="62" spans="1:8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53"/>
      <c r="C3" s="53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48</v>
      </c>
      <c r="C36" s="63"/>
      <c r="D36" s="1"/>
    </row>
    <row r="37" spans="1:6" ht="18.75" x14ac:dyDescent="0.3">
      <c r="B37" s="53"/>
      <c r="C37" s="53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25">
        <f>(октябрь!C41+ноябрь!C41+декабрь!C41)/3</f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52">
        <f>('4 кв'!C42+'3 кв'!C42)/2</f>
        <v>1.1760000000000002</v>
      </c>
      <c r="D42" s="32">
        <f>B42-C42</f>
        <v>5.6339999999999995</v>
      </c>
      <c r="F42" t="s">
        <v>4</v>
      </c>
    </row>
    <row r="43" spans="1:6" ht="18.75" x14ac:dyDescent="0.25">
      <c r="A43" s="10" t="s">
        <v>10</v>
      </c>
      <c r="B43" s="11">
        <v>0</v>
      </c>
      <c r="C43" s="25">
        <f>(октябрь!C43+ноябрь!C43+декабрь!C43)/3</f>
        <v>0</v>
      </c>
      <c r="D43" s="26">
        <f t="shared" ref="D43:D44" si="2">B43-C43</f>
        <v>0</v>
      </c>
    </row>
    <row r="44" spans="1:6" ht="19.5" thickBot="1" x14ac:dyDescent="0.3">
      <c r="A44" s="14" t="s">
        <v>11</v>
      </c>
      <c r="B44" s="15">
        <v>0</v>
      </c>
      <c r="C44" s="25">
        <f>(октябрь!C44+ноябрь!C44+декабрь!C44)/3</f>
        <v>0</v>
      </c>
      <c r="D44" s="26">
        <f t="shared" si="2"/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0">
        <f>('4 кв'!C47+'3 кв'!C47)/2</f>
        <v>28.612555</v>
      </c>
      <c r="D47" s="42">
        <f>B47-C47</f>
        <v>29.512445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f>(октябрь!C48+ноябрь!C48+декабрь!C48)/3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(октябрь!C49+ноябрь!C49+декабрь!C49)/3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(октябрь!C50+ноябрь!C50+декабрь!C50)/3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69" t="s">
        <v>22</v>
      </c>
      <c r="B61" s="69"/>
    </row>
    <row r="62" spans="1:8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35" zoomScale="85" zoomScaleNormal="85" zoomScaleSheetLayoutView="85" workbookViewId="0">
      <selection activeCell="C46" sqref="C46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49</v>
      </c>
      <c r="C36" s="63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25">
        <f>('1 кв'!C41+'2 кв'!C41+'3 кв'!C41+'4 кв'!C41)/4</f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f>('1 кв'!C42+'2 кв'!C42+'3 кв'!C42+'4 кв'!C42)/4</f>
        <v>1.1465833333333333</v>
      </c>
      <c r="D42" s="32">
        <f>B42-C42</f>
        <v>5.6634166666666665</v>
      </c>
      <c r="F42" t="s">
        <v>4</v>
      </c>
    </row>
    <row r="43" spans="1:6" ht="18.75" x14ac:dyDescent="0.25">
      <c r="A43" s="10" t="s">
        <v>10</v>
      </c>
      <c r="B43" s="11">
        <v>0</v>
      </c>
      <c r="C43" s="25">
        <f>('1 кв'!C43+'2 кв'!C43+'3 кв'!C43+'4 кв'!C43)/4</f>
        <v>0</v>
      </c>
      <c r="D43" s="26">
        <f t="shared" ref="D43:D44" si="2">B43-C43</f>
        <v>0</v>
      </c>
    </row>
    <row r="44" spans="1:6" ht="19.5" thickBot="1" x14ac:dyDescent="0.3">
      <c r="A44" s="14" t="s">
        <v>11</v>
      </c>
      <c r="B44" s="15">
        <v>0</v>
      </c>
      <c r="C44" s="25">
        <f>('1 кв'!C44+'2 кв'!C44+'3 кв'!C44+'4 кв'!C44)/4</f>
        <v>0</v>
      </c>
      <c r="D44" s="26">
        <f t="shared" si="2"/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1">
        <f>('1 кв'!C47+'2 кв'!C47+'3 кв'!C47+'4 кв'!C47)/4</f>
        <v>29.842639999999999</v>
      </c>
      <c r="D47" s="42">
        <f>B47-C47</f>
        <v>28.282360000000001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f>('1 кв'!C48+'2 кв'!C48+'3 кв'!C48+'4 кв'!C48)/4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('1 кв'!C49+'2 кв'!C49+'3 кв'!C49+'4 кв'!C49)/4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('1 кв'!C50+'2 кв'!C50+'3 кв'!C50+'4 кв'!C50)/4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69" t="s">
        <v>22</v>
      </c>
      <c r="B61" s="69"/>
    </row>
    <row r="62" spans="1:8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33</v>
      </c>
      <c r="C36" s="63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54">
        <v>1.0740000000000001</v>
      </c>
      <c r="D42" s="13">
        <f>B42-C42</f>
        <v>5.7359999999999998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5">
        <f>14.076+16.859+0.28+0.74885</f>
        <v>31.963850000000004</v>
      </c>
      <c r="D47" s="9">
        <f>B47-C47</f>
        <v>26.161149999999996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34</v>
      </c>
      <c r="C36" s="63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1.1659999999999999</v>
      </c>
      <c r="D42" s="26">
        <f>B42-C42</f>
        <v>5.6440000000000001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5">
        <f>14.04+16.817+0.285+0.66515</f>
        <v>31.80715</v>
      </c>
      <c r="D47" s="9">
        <f>B47-C47</f>
        <v>26.31785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16" bestFit="1" customWidth="1"/>
    <col min="10" max="10" width="15" bestFit="1" customWidth="1"/>
    <col min="11" max="11" width="16" bestFit="1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1"/>
      <c r="C3" s="21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2" t="s">
        <v>27</v>
      </c>
      <c r="B35" s="62"/>
      <c r="C35" s="62"/>
      <c r="D35" s="62"/>
    </row>
    <row r="36" spans="1:11" ht="18.75" x14ac:dyDescent="0.3">
      <c r="B36" s="63" t="s">
        <v>35</v>
      </c>
      <c r="C36" s="63"/>
      <c r="D36" s="1"/>
    </row>
    <row r="37" spans="1:11" ht="18.75" x14ac:dyDescent="0.3">
      <c r="B37" s="21"/>
      <c r="C37" s="21"/>
      <c r="D37" s="1"/>
    </row>
    <row r="38" spans="1:11" ht="15.75" thickBot="1" x14ac:dyDescent="0.3"/>
    <row r="39" spans="1:11" ht="18.75" x14ac:dyDescent="0.25">
      <c r="A39" s="64" t="s">
        <v>2</v>
      </c>
      <c r="B39" s="66" t="s">
        <v>3</v>
      </c>
      <c r="C39" s="67"/>
      <c r="D39" s="68"/>
    </row>
    <row r="40" spans="1:11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33">
        <f>(январь!C42+февраль!C42+март!C42)/3</f>
        <v>1.1039999999999999</v>
      </c>
      <c r="D42" s="43">
        <f>B42-C42</f>
        <v>5.7059999999999995</v>
      </c>
      <c r="F42" t="s">
        <v>4</v>
      </c>
    </row>
    <row r="43" spans="1:11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1" ht="18.75" x14ac:dyDescent="0.25">
      <c r="A45" s="64" t="s">
        <v>2</v>
      </c>
      <c r="B45" s="66" t="s">
        <v>12</v>
      </c>
      <c r="C45" s="67"/>
      <c r="D45" s="68"/>
      <c r="I45" s="41"/>
      <c r="J45" s="41"/>
      <c r="K45" s="41"/>
    </row>
    <row r="46" spans="1:11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48">
        <f>(январь!C47+февраль!C47+март!C47)/3</f>
        <v>32.405983333333332</v>
      </c>
      <c r="D47" s="56">
        <f>B47-C47</f>
        <v>25.719016666666668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f>(январь!C48+февраль!C48+март!C48)/3</f>
        <v>0</v>
      </c>
      <c r="D48" s="37">
        <f>B48-C48</f>
        <v>0</v>
      </c>
    </row>
    <row r="49" spans="1:12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12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  <c r="G50" s="30"/>
    </row>
    <row r="51" spans="1:12" x14ac:dyDescent="0.25">
      <c r="A51" s="18"/>
      <c r="B51" s="18"/>
      <c r="C51" s="18"/>
      <c r="D51" s="18"/>
      <c r="L51" s="30"/>
    </row>
    <row r="52" spans="1:12" ht="18.75" x14ac:dyDescent="0.25">
      <c r="A52" t="s">
        <v>14</v>
      </c>
      <c r="B52" s="19"/>
      <c r="C52" s="19"/>
      <c r="D52" s="19"/>
    </row>
    <row r="53" spans="1:12" x14ac:dyDescent="0.25">
      <c r="A53" t="s">
        <v>15</v>
      </c>
    </row>
    <row r="54" spans="1:12" x14ac:dyDescent="0.25">
      <c r="A54" t="s">
        <v>16</v>
      </c>
    </row>
    <row r="55" spans="1:12" x14ac:dyDescent="0.25">
      <c r="A55" t="s">
        <v>17</v>
      </c>
    </row>
    <row r="56" spans="1:12" x14ac:dyDescent="0.25">
      <c r="A56" t="s">
        <v>18</v>
      </c>
    </row>
    <row r="57" spans="1:12" x14ac:dyDescent="0.25">
      <c r="A57" t="s">
        <v>15</v>
      </c>
    </row>
    <row r="58" spans="1:12" x14ac:dyDescent="0.25">
      <c r="A58" t="s">
        <v>19</v>
      </c>
    </row>
    <row r="59" spans="1:12" x14ac:dyDescent="0.25">
      <c r="A59" t="s">
        <v>20</v>
      </c>
    </row>
    <row r="60" spans="1:12" x14ac:dyDescent="0.25">
      <c r="A60" t="s">
        <v>21</v>
      </c>
    </row>
    <row r="61" spans="1:12" x14ac:dyDescent="0.25">
      <c r="A61" s="69" t="s">
        <v>22</v>
      </c>
      <c r="B61" s="69"/>
    </row>
    <row r="62" spans="1:12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4"/>
      <c r="C3" s="24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36</v>
      </c>
      <c r="C36" s="63"/>
      <c r="D36" s="1"/>
    </row>
    <row r="37" spans="1:6" ht="18.75" x14ac:dyDescent="0.3">
      <c r="B37" s="24"/>
      <c r="C37" s="24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1.004</v>
      </c>
      <c r="D42" s="26">
        <f>B42-C42</f>
        <v>5.8059999999999992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4">
        <f>14.141+16.14+0.269+0.44461</f>
        <v>30.994609999999998</v>
      </c>
      <c r="D47" s="9">
        <f>B47-C47</f>
        <v>27.130390000000002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4"/>
      <c r="C3" s="24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37</v>
      </c>
      <c r="C36" s="63"/>
      <c r="D36" s="1"/>
    </row>
    <row r="37" spans="1:6" ht="18.75" x14ac:dyDescent="0.3">
      <c r="B37" s="24"/>
      <c r="C37" s="24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25">
        <v>1.0780000000000001</v>
      </c>
      <c r="D42" s="26">
        <f>B42-C42</f>
        <v>5.7319999999999993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4">
        <f>14.617+16.365+0.3+0.36312</f>
        <v>31.645119999999999</v>
      </c>
      <c r="D47" s="9">
        <f>B47-C47</f>
        <v>26.479880000000001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7"/>
      <c r="C3" s="27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2" t="s">
        <v>27</v>
      </c>
      <c r="B35" s="62"/>
      <c r="C35" s="62"/>
      <c r="D35" s="62"/>
    </row>
    <row r="36" spans="1:6" ht="18.75" x14ac:dyDescent="0.3">
      <c r="B36" s="63" t="s">
        <v>38</v>
      </c>
      <c r="C36" s="63"/>
      <c r="D36" s="1"/>
    </row>
    <row r="37" spans="1:6" ht="18.75" x14ac:dyDescent="0.3">
      <c r="B37" s="27"/>
      <c r="C37" s="27"/>
      <c r="D37" s="1"/>
    </row>
    <row r="38" spans="1:6" ht="15.75" thickBot="1" x14ac:dyDescent="0.3"/>
    <row r="39" spans="1:6" ht="18.75" x14ac:dyDescent="0.25">
      <c r="A39" s="64" t="s">
        <v>2</v>
      </c>
      <c r="B39" s="66" t="s">
        <v>3</v>
      </c>
      <c r="C39" s="67"/>
      <c r="D39" s="68"/>
    </row>
    <row r="40" spans="1:6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1.3089999999999999</v>
      </c>
      <c r="D42" s="26">
        <f>B42-C42</f>
        <v>5.5009999999999994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4" t="s">
        <v>2</v>
      </c>
      <c r="B45" s="66" t="s">
        <v>12</v>
      </c>
      <c r="C45" s="67"/>
      <c r="D45" s="68"/>
    </row>
    <row r="46" spans="1:6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4">
        <f>14.327+11.482+0.314+0.45567</f>
        <v>26.578669999999999</v>
      </c>
      <c r="D47" s="9">
        <f>B47-C47</f>
        <v>31.546330000000001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69" t="s">
        <v>22</v>
      </c>
      <c r="B61" s="69"/>
    </row>
    <row r="62" spans="1:4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5" zoomScale="85" zoomScaleNormal="85" zoomScaleSheetLayoutView="85" workbookViewId="0">
      <selection activeCell="D47" sqref="D4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10" max="10" width="9.7109375" bestFit="1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28"/>
      <c r="C3" s="28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62" t="s">
        <v>27</v>
      </c>
      <c r="B35" s="62"/>
      <c r="C35" s="62"/>
      <c r="D35" s="62"/>
    </row>
    <row r="36" spans="1:12" ht="18.75" x14ac:dyDescent="0.3">
      <c r="B36" s="63" t="s">
        <v>39</v>
      </c>
      <c r="C36" s="63"/>
      <c r="D36" s="1"/>
    </row>
    <row r="37" spans="1:12" ht="18.75" x14ac:dyDescent="0.3">
      <c r="B37" s="28"/>
      <c r="C37" s="28"/>
      <c r="D37" s="1"/>
    </row>
    <row r="38" spans="1:12" ht="15.75" thickBot="1" x14ac:dyDescent="0.3"/>
    <row r="39" spans="1:12" ht="18.75" x14ac:dyDescent="0.25">
      <c r="A39" s="64" t="s">
        <v>2</v>
      </c>
      <c r="B39" s="66" t="s">
        <v>3</v>
      </c>
      <c r="C39" s="67"/>
      <c r="D39" s="68"/>
    </row>
    <row r="40" spans="1:12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12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2" ht="18.75" x14ac:dyDescent="0.25">
      <c r="A42" s="22" t="s">
        <v>9</v>
      </c>
      <c r="B42" s="23">
        <v>6.81</v>
      </c>
      <c r="C42" s="33">
        <f>(апрель!C42+май!C42+июнь!C42)/3</f>
        <v>1.1303333333333334</v>
      </c>
      <c r="D42" s="32">
        <f>B42-C42</f>
        <v>5.679666666666666</v>
      </c>
      <c r="F42" t="s">
        <v>4</v>
      </c>
    </row>
    <row r="43" spans="1:12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2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2" ht="18.75" x14ac:dyDescent="0.25">
      <c r="A45" s="64" t="s">
        <v>2</v>
      </c>
      <c r="B45" s="66" t="s">
        <v>12</v>
      </c>
      <c r="C45" s="67"/>
      <c r="D45" s="68"/>
      <c r="J45" s="39"/>
      <c r="K45" s="40"/>
      <c r="L45" s="40"/>
    </row>
    <row r="46" spans="1:12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12" ht="18.75" x14ac:dyDescent="0.25">
      <c r="A47" s="6" t="s">
        <v>8</v>
      </c>
      <c r="B47" s="45">
        <f>28.1+27.4+0.75+1.875</f>
        <v>58.125</v>
      </c>
      <c r="C47" s="44">
        <f>(апрель!C47+май!C47+июнь!C47)/3</f>
        <v>29.739466666666669</v>
      </c>
      <c r="D47" s="42">
        <f>B47-C47</f>
        <v>28.385533333333331</v>
      </c>
      <c r="F47" t="s">
        <v>30</v>
      </c>
    </row>
    <row r="48" spans="1:12" ht="18.75" x14ac:dyDescent="0.25">
      <c r="A48" s="10" t="s">
        <v>9</v>
      </c>
      <c r="B48" s="11">
        <v>0</v>
      </c>
      <c r="C48" s="12">
        <f>(апрель!C48+май!C48+июнь!C48)/3</f>
        <v>0</v>
      </c>
      <c r="D48" s="32">
        <f>B48-C48</f>
        <v>0</v>
      </c>
    </row>
    <row r="49" spans="1:8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69" t="s">
        <v>22</v>
      </c>
      <c r="B61" s="69"/>
    </row>
    <row r="62" spans="1:8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5" zoomScale="85" zoomScaleNormal="85" zoomScaleSheetLayoutView="85" workbookViewId="0">
      <selection activeCell="L52" sqref="L5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10" max="10" width="9.7109375" bestFit="1" customWidth="1"/>
  </cols>
  <sheetData>
    <row r="1" spans="1:6" ht="90" hidden="1" customHeight="1" x14ac:dyDescent="0.3">
      <c r="A1" s="62" t="s">
        <v>0</v>
      </c>
      <c r="B1" s="62"/>
      <c r="C1" s="62"/>
      <c r="D1" s="62"/>
    </row>
    <row r="2" spans="1:6" ht="18.75" hidden="1" x14ac:dyDescent="0.3">
      <c r="B2" s="63" t="s">
        <v>1</v>
      </c>
      <c r="C2" s="63"/>
      <c r="D2" s="1"/>
    </row>
    <row r="3" spans="1:6" ht="18.75" hidden="1" x14ac:dyDescent="0.3">
      <c r="B3" s="53"/>
      <c r="C3" s="53"/>
      <c r="D3" s="1"/>
    </row>
    <row r="4" spans="1:6" hidden="1" x14ac:dyDescent="0.25"/>
    <row r="5" spans="1:6" ht="18.75" hidden="1" x14ac:dyDescent="0.25">
      <c r="A5" s="64" t="s">
        <v>2</v>
      </c>
      <c r="B5" s="66" t="s">
        <v>3</v>
      </c>
      <c r="C5" s="67"/>
      <c r="D5" s="68"/>
      <c r="F5" t="s">
        <v>4</v>
      </c>
    </row>
    <row r="6" spans="1:6" ht="19.5" hidden="1" thickBot="1" x14ac:dyDescent="0.3">
      <c r="A6" s="6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4" t="s">
        <v>2</v>
      </c>
      <c r="B11" s="66" t="s">
        <v>12</v>
      </c>
      <c r="C11" s="67"/>
      <c r="D11" s="68"/>
      <c r="F11" t="s">
        <v>13</v>
      </c>
    </row>
    <row r="12" spans="1:6" ht="19.5" hidden="1" thickBot="1" x14ac:dyDescent="0.3">
      <c r="A12" s="6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69" t="s">
        <v>22</v>
      </c>
      <c r="B27" s="69"/>
    </row>
    <row r="28" spans="1:4" ht="62.25" hidden="1" customHeight="1" x14ac:dyDescent="0.3">
      <c r="A28" s="69"/>
      <c r="B28" s="6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62" t="s">
        <v>27</v>
      </c>
      <c r="B35" s="62"/>
      <c r="C35" s="62"/>
      <c r="D35" s="62"/>
    </row>
    <row r="36" spans="1:12" ht="18.75" x14ac:dyDescent="0.3">
      <c r="B36" s="63" t="s">
        <v>40</v>
      </c>
      <c r="C36" s="63"/>
      <c r="D36" s="1"/>
    </row>
    <row r="37" spans="1:12" ht="18.75" x14ac:dyDescent="0.3">
      <c r="B37" s="53"/>
      <c r="C37" s="53"/>
      <c r="D37" s="1"/>
    </row>
    <row r="38" spans="1:12" ht="15.75" thickBot="1" x14ac:dyDescent="0.3"/>
    <row r="39" spans="1:12" ht="18.75" x14ac:dyDescent="0.25">
      <c r="A39" s="64" t="s">
        <v>2</v>
      </c>
      <c r="B39" s="66" t="s">
        <v>3</v>
      </c>
      <c r="C39" s="67"/>
      <c r="D39" s="68"/>
    </row>
    <row r="40" spans="1:12" ht="19.5" thickBot="1" x14ac:dyDescent="0.3">
      <c r="A40" s="65"/>
      <c r="B40" s="3" t="s">
        <v>5</v>
      </c>
      <c r="C40" s="4" t="s">
        <v>6</v>
      </c>
      <c r="D40" s="5" t="s">
        <v>7</v>
      </c>
    </row>
    <row r="41" spans="1:12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2" ht="18.75" x14ac:dyDescent="0.25">
      <c r="A42" s="22" t="s">
        <v>9</v>
      </c>
      <c r="B42" s="23">
        <v>6.81</v>
      </c>
      <c r="C42" s="33">
        <f>('2 кв'!C42+'1 кв'!C42)/2</f>
        <v>1.1171666666666666</v>
      </c>
      <c r="D42" s="32">
        <f>B42-C42</f>
        <v>5.6928333333333327</v>
      </c>
      <c r="F42" t="s">
        <v>4</v>
      </c>
    </row>
    <row r="43" spans="1:12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2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2" ht="18.75" x14ac:dyDescent="0.25">
      <c r="A45" s="64" t="s">
        <v>2</v>
      </c>
      <c r="B45" s="66" t="s">
        <v>12</v>
      </c>
      <c r="C45" s="67"/>
      <c r="D45" s="68"/>
      <c r="J45" s="39"/>
      <c r="K45" s="40"/>
      <c r="L45" s="40"/>
    </row>
    <row r="46" spans="1:12" ht="19.5" thickBot="1" x14ac:dyDescent="0.3">
      <c r="A46" s="65"/>
      <c r="B46" s="3" t="s">
        <v>5</v>
      </c>
      <c r="C46" s="4" t="s">
        <v>6</v>
      </c>
      <c r="D46" s="5" t="s">
        <v>7</v>
      </c>
    </row>
    <row r="47" spans="1:12" ht="18.75" x14ac:dyDescent="0.25">
      <c r="A47" s="6" t="s">
        <v>8</v>
      </c>
      <c r="B47" s="45">
        <f>28.1+27.4+0.75+1.875</f>
        <v>58.125</v>
      </c>
      <c r="C47" s="44">
        <f>('2 кв'!C47+'1 кв'!C47)/2</f>
        <v>31.072724999999998</v>
      </c>
      <c r="D47" s="42">
        <f>B47-C47</f>
        <v>27.052275000000002</v>
      </c>
      <c r="F47" t="s">
        <v>30</v>
      </c>
    </row>
    <row r="48" spans="1:12" ht="18.75" x14ac:dyDescent="0.25">
      <c r="A48" s="10" t="s">
        <v>9</v>
      </c>
      <c r="B48" s="11">
        <v>0</v>
      </c>
      <c r="C48" s="12">
        <f>(апрель!C48+май!C48+июнь!C48)/3</f>
        <v>0</v>
      </c>
      <c r="D48" s="32">
        <f>B48-C48</f>
        <v>0</v>
      </c>
    </row>
    <row r="49" spans="1:8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69" t="s">
        <v>22</v>
      </c>
      <c r="B61" s="69"/>
    </row>
    <row r="62" spans="1:8" ht="62.25" customHeight="1" x14ac:dyDescent="0.3">
      <c r="A62" s="69"/>
      <c r="B62" s="69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январь</vt:lpstr>
      <vt:lpstr>февраль</vt:lpstr>
      <vt:lpstr>март</vt:lpstr>
      <vt:lpstr>1 кв</vt:lpstr>
      <vt:lpstr>апрель</vt:lpstr>
      <vt:lpstr>май</vt:lpstr>
      <vt:lpstr>июнь</vt:lpstr>
      <vt:lpstr>2 кв</vt:lpstr>
      <vt:lpstr>1 пг</vt:lpstr>
      <vt:lpstr>июль</vt:lpstr>
      <vt:lpstr>август</vt:lpstr>
      <vt:lpstr>сентябрь</vt:lpstr>
      <vt:lpstr>3 кв</vt:lpstr>
      <vt:lpstr>октябрь</vt:lpstr>
      <vt:lpstr>ноябрь</vt:lpstr>
      <vt:lpstr>декабрь</vt:lpstr>
      <vt:lpstr>4 кв</vt:lpstr>
      <vt:lpstr>2 пг</vt:lpstr>
      <vt:lpstr>2018 г</vt:lpstr>
      <vt:lpstr>'1 кв'!Область_печати</vt:lpstr>
      <vt:lpstr>'1 пг'!Область_печати</vt:lpstr>
      <vt:lpstr>'2 кв'!Область_печати</vt:lpstr>
      <vt:lpstr>'2 пг'!Область_печати</vt:lpstr>
      <vt:lpstr>'2018 г'!Область_печати</vt:lpstr>
      <vt:lpstr>'3 кв'!Область_печати</vt:lpstr>
      <vt:lpstr>'4 кв'!Область_печати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Зубкова Анастасия Леонидовна</cp:lastModifiedBy>
  <cp:lastPrinted>2019-01-21T10:31:50Z</cp:lastPrinted>
  <dcterms:created xsi:type="dcterms:W3CDTF">2015-03-10T06:39:00Z</dcterms:created>
  <dcterms:modified xsi:type="dcterms:W3CDTF">2019-01-21T11:46:44Z</dcterms:modified>
</cp:coreProperties>
</file>